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Unidad'!$B$6:$AI$6</definedName>
  </definedNames>
  <calcPr fullCalcOnLoad="1"/>
  <extLst>
    <ext uri="GoogleSheetsCustomDataVersion2">
      <go:sheetsCustomData xmlns:go="http://customooxmlschemas.google.com/" r:id="rId5" roundtripDataChecksum="es5NoSaHcZnWk0DCCyhewpJPAwl+pK4mexvwN39Io/o="/>
    </ext>
  </extLst>
</workbook>
</file>

<file path=xl/sharedStrings.xml><?xml version="1.0" encoding="utf-8"?>
<sst xmlns="http://schemas.openxmlformats.org/spreadsheetml/2006/main" count="64" uniqueCount="64">
  <si>
    <t>Reporte Resumen Unidad</t>
  </si>
  <si>
    <t>Empresa</t>
  </si>
  <si>
    <t>Desarrollo cultural San Nicolas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</si>
  <si>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</si>
  <si>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</si>
  <si>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</si>
  <si>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</si>
  <si>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</si>
  <si>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</si>
  <si>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</si>
  <si>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</si>
  <si>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</si>
  <si>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</si>
  <si>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</si>
  <si>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</si>
  <si>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</si>
  <si>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</si>
  <si>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</si>
  <si>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</si>
  <si>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</si>
  <si>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</si>
  <si>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</si>
  <si>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</si>
  <si>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</si>
  <si>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</si>
  <si>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</si>
  <si>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</si>
  <si>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</si>
  <si>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</si>
  <si>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</si>
  <si>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</si>
  <si>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</si>
  <si>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</si>
  <si>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</si>
  <si>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</si>
  <si>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</si>
  <si>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28</t>
  </si>
  <si>
    <t>5550717374</t>
  </si>
  <si>
    <t>4G05NO</t>
  </si>
  <si>
    <t>3N1CN7AD5KL876600</t>
  </si>
  <si>
    <t>SCC197-A</t>
  </si>
  <si>
    <t/>
  </si>
  <si>
    <t>2019</t>
  </si>
  <si>
    <t>Nissan</t>
  </si>
  <si>
    <t>General</t>
  </si>
  <si>
    <t>No</t>
  </si>
  <si>
    <t>0</t>
  </si>
  <si>
    <t xml:space="preserve"> 200.68.158.244</t>
  </si>
  <si>
    <t xml:space="preserve"> 192.168.45.2</t>
  </si>
  <si>
    <t xml:space="preserve"> 22838</t>
  </si>
  <si>
    <t xml:space="preserve"> 56028</t>
  </si>
  <si>
    <t xml:space="preserve"> </t>
  </si>
  <si>
    <t>30</t>
  </si>
  <si>
    <t>5550717271</t>
  </si>
  <si>
    <t>N6AD35C9JK833817</t>
  </si>
  <si>
    <t>RKS 15700</t>
  </si>
  <si>
    <t xml:space="preserve"> 200.68.158.243</t>
  </si>
  <si>
    <t xml:space="preserve"> 21135</t>
  </si>
  <si>
    <t>29</t>
  </si>
  <si>
    <t>5550717323</t>
  </si>
  <si>
    <t>3N1CN7AD6KL867484</t>
  </si>
  <si>
    <t>SC-01 Nuevo</t>
  </si>
  <si>
    <t xml:space="preserve"> 8705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</si>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</sst>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7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7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5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7" applyBorder="1" xfId="0" applyProtection="1" applyAlignment="1">
      <alignment horizontal="center"/>
    </xf>
    <xf numFmtId="165" applyNumberFormat="1" fontId="1" applyFont="1" fillId="4" applyFill="1" borderId="7" applyBorder="1" xfId="0" applyProtection="1" applyAlignment="1">
      <alignment horizontal="center"/>
    </xf>
    <xf numFmtId="164" applyNumberFormat="1" fontId="1" applyFont="1" fillId="5" applyFill="1" borderId="6" applyBorder="1" xfId="0" applyProtection="1" applyAlignment="1">
      <alignment horizontal="left"/>
    </xf>
    <xf numFmtId="165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7" applyBorder="1" xfId="0" applyProtection="1" applyAlignment="1">
      <alignment horizontal="center"/>
    </xf>
    <xf numFmtId="165" applyNumberFormat="1" fontId="1" applyFont="1" fillId="5" applyFill="1" borderId="7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J1001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6" width="35.71" customWidth="1"/>
    <col min="7" max="9" width="28.57" customWidth="1"/>
    <col min="10" max="10" width="18.57" customWidth="1"/>
    <col min="11" max="11" width="22.86" customWidth="1"/>
    <col min="12" max="14" width="18.57" customWidth="1"/>
    <col min="15" max="17" width="21.43" customWidth="1"/>
    <col min="18" max="19" width="24.29" customWidth="1"/>
    <col min="20" max="21" width="25.71" customWidth="1"/>
    <col min="22" max="23" width="28.57" customWidth="1"/>
    <col min="24" max="26" width="21.43" customWidth="1"/>
    <col min="27" max="27" width="25.71" customWidth="1"/>
    <col min="28" max="28" width="22.14" customWidth="1"/>
    <col min="29" max="29" width="25.71" customWidth="1"/>
    <col min="30" max="35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 t="s">
        <v>2</v>
      </c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1</v>
      </c>
      <c r="G6" s="14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5" t="s">
        <v>21</v>
      </c>
      <c r="V6" s="16" t="s">
        <v>22</v>
      </c>
      <c r="W6" s="16" t="s">
        <v>23</v>
      </c>
      <c r="X6" s="16" t="s">
        <v>24</v>
      </c>
      <c r="Y6" s="16" t="s">
        <v>25</v>
      </c>
      <c r="Z6" s="16" t="s">
        <v>26</v>
      </c>
      <c r="AA6" s="16" t="s">
        <v>27</v>
      </c>
      <c r="AB6" s="16" t="s">
        <v>28</v>
      </c>
      <c r="AC6" s="16" t="s">
        <v>29</v>
      </c>
      <c r="AD6" s="16" t="s">
        <v>30</v>
      </c>
      <c r="AE6" s="16" t="s">
        <v>31</v>
      </c>
      <c r="AF6" s="16" t="s">
        <v>32</v>
      </c>
      <c r="AG6" s="16" t="s">
        <v>33</v>
      </c>
      <c r="AH6" s="16" t="s">
        <v>34</v>
      </c>
      <c r="AI6" s="16" t="s">
        <v>35</v>
      </c>
    </row>
    <row r="7">
      <c r="A7" s="1"/>
      <c r="B7" s="25">
        <f>"22"</f>
      </c>
      <c r="C7" s="17" t="s">
        <v>36</v>
      </c>
      <c r="D7" s="25">
        <f>"865293069975030"</f>
      </c>
      <c r="E7" s="25">
        <f>"SC-02 Nuevo"</f>
      </c>
      <c r="F7" s="25">
        <f>"Desarrollo cultural San Nicolas"</f>
      </c>
      <c r="G7" s="25">
        <f>"865293069975030"</f>
      </c>
      <c r="H7" s="25">
        <f>"865293069975030"</f>
      </c>
      <c r="I7" s="25">
        <f>"5550717374"</f>
      </c>
      <c r="J7" s="17" t="s">
        <v>37</v>
      </c>
      <c r="K7" s="17" t="s">
        <v>38</v>
      </c>
      <c r="L7" s="17" t="s">
        <v>39</v>
      </c>
      <c r="M7" s="17" t="s">
        <v>39</v>
      </c>
      <c r="N7" s="17" t="s">
        <v>40</v>
      </c>
      <c r="O7" s="17" t="s">
        <v>41</v>
      </c>
      <c r="P7" s="17" t="s">
        <v>42</v>
      </c>
      <c r="Q7" s="17" t="s">
        <v>43</v>
      </c>
      <c r="R7" s="26">
        <f>=DATE(2025,01,09)</f>
      </c>
      <c r="S7" s="27">
        <f>=DATE(1900,1,0) + TIME(12,10,00)</f>
      </c>
      <c r="T7" s="26">
        <f>=DATE(2024,10,10)</f>
      </c>
      <c r="U7" s="28">
        <f>=DATE(1900,1,0) + TIME(17,54,00)</f>
      </c>
      <c r="V7" s="29">
        <f>=DATE(2024,10,10)</f>
      </c>
      <c r="W7" s="28">
        <f>=DATE(1900,1,0) + TIME(11,03,00)</f>
      </c>
      <c r="X7" s="18" t="s">
        <v>44</v>
      </c>
      <c r="Y7" s="18" t="s">
        <v>45</v>
      </c>
      <c r="Z7" s="18" t="s">
        <v>45</v>
      </c>
      <c r="AA7" s="18" t="s">
        <v>46</v>
      </c>
      <c r="AB7" s="18" t="s">
        <v>46</v>
      </c>
      <c r="AC7" s="18" t="s">
        <v>46</v>
      </c>
      <c r="AD7" s="18" t="s">
        <v>46</v>
      </c>
      <c r="AE7" s="18" t="s">
        <v>46</v>
      </c>
      <c r="AF7" s="18" t="s">
        <v>47</v>
      </c>
      <c r="AG7" s="18" t="s">
        <v>48</v>
      </c>
      <c r="AH7" s="18" t="s">
        <v>49</v>
      </c>
      <c r="AI7" s="19" t="s">
        <v>50</v>
      </c>
      <c r="AJ7" s="0" t="s">
        <v>51</v>
      </c>
    </row>
    <row r="8">
      <c r="A8" s="1"/>
      <c r="B8" s="25">
        <f>"23"</f>
      </c>
      <c r="C8" s="17" t="s">
        <v>52</v>
      </c>
      <c r="D8" s="25">
        <f>"865293069985245"</f>
      </c>
      <c r="E8" s="25">
        <f>"SC-03 NUevo"</f>
      </c>
      <c r="F8" s="25">
        <f>"Desarrollo cultural San Nicolas"</f>
      </c>
      <c r="G8" s="25">
        <f>"865293069985245"</f>
      </c>
      <c r="H8" s="25">
        <f>"865293069985245"</f>
      </c>
      <c r="I8" s="25">
        <f>"8952020023190749145"</f>
      </c>
      <c r="J8" s="17" t="s">
        <v>53</v>
      </c>
      <c r="K8" s="17" t="s">
        <v>38</v>
      </c>
      <c r="L8" s="17" t="s">
        <v>54</v>
      </c>
      <c r="M8" s="17" t="s">
        <v>54</v>
      </c>
      <c r="N8" s="17" t="s">
        <v>55</v>
      </c>
      <c r="O8" s="17" t="s">
        <v>41</v>
      </c>
      <c r="P8" s="17" t="s">
        <v>42</v>
      </c>
      <c r="Q8" s="17" t="s">
        <v>43</v>
      </c>
      <c r="R8" s="26">
        <f>=DATE(2025,01,09)</f>
      </c>
      <c r="S8" s="27">
        <f>=DATE(1900,1,0) + TIME(15,25,00)</f>
      </c>
      <c r="T8" s="26">
        <f>=DATE(2024,10,11)</f>
      </c>
      <c r="U8" s="28">
        <f>=DATE(1900,1,0) + TIME(11,24,00)</f>
      </c>
      <c r="V8" s="29">
        <f>=DATE(2024,10,10)</f>
      </c>
      <c r="W8" s="28">
        <f>=DATE(1900,1,0) + TIME(11,30,00)</f>
      </c>
      <c r="X8" s="18" t="s">
        <v>44</v>
      </c>
      <c r="Y8" s="18" t="s">
        <v>45</v>
      </c>
      <c r="Z8" s="18" t="s">
        <v>45</v>
      </c>
      <c r="AA8" s="18" t="s">
        <v>46</v>
      </c>
      <c r="AB8" s="18" t="s">
        <v>46</v>
      </c>
      <c r="AC8" s="18" t="s">
        <v>46</v>
      </c>
      <c r="AD8" s="18" t="s">
        <v>46</v>
      </c>
      <c r="AE8" s="18" t="s">
        <v>46</v>
      </c>
      <c r="AF8" s="18" t="s">
        <v>56</v>
      </c>
      <c r="AG8" s="18" t="s">
        <v>48</v>
      </c>
      <c r="AH8" s="18" t="s">
        <v>57</v>
      </c>
      <c r="AI8" s="19" t="s">
        <v>50</v>
      </c>
      <c r="AJ8" s="0" t="s">
        <v>51</v>
      </c>
    </row>
    <row r="9">
      <c r="A9" s="1"/>
      <c r="B9" s="30">
        <f>"24"</f>
      </c>
      <c r="C9" s="20" t="s">
        <v>58</v>
      </c>
      <c r="D9" s="30">
        <f>"865293069975063"</f>
      </c>
      <c r="E9" s="30">
        <f>"SC-01 Nuevo"</f>
      </c>
      <c r="F9" s="30">
        <f>"Desarrollo cultural San Nicolas"</f>
      </c>
      <c r="G9" s="30">
        <f>"865293069975063"</f>
      </c>
      <c r="H9" s="30">
        <f>"865293069975063"</f>
      </c>
      <c r="I9" s="30">
        <f>"8952020023190749533"</f>
      </c>
      <c r="J9" s="20" t="s">
        <v>59</v>
      </c>
      <c r="K9" s="20" t="s">
        <v>38</v>
      </c>
      <c r="L9" s="20" t="s">
        <v>60</v>
      </c>
      <c r="M9" s="20" t="s">
        <v>60</v>
      </c>
      <c r="N9" s="20" t="s">
        <v>61</v>
      </c>
      <c r="O9" s="20" t="s">
        <v>41</v>
      </c>
      <c r="P9" s="20" t="s">
        <v>42</v>
      </c>
      <c r="Q9" s="20" t="s">
        <v>43</v>
      </c>
      <c r="R9" s="31">
        <f>=DATE(2025,01,09)</f>
      </c>
      <c r="S9" s="32">
        <f>=DATE(1900,1,0) + TIME(11,02,00)</f>
      </c>
      <c r="T9" s="31">
        <f>=DATE(2024,10,10)</f>
      </c>
      <c r="U9" s="33">
        <f>=DATE(1900,1,0) + TIME(18,07,00)</f>
      </c>
      <c r="V9" s="34">
        <f>=DATE(2024,10,10)</f>
      </c>
      <c r="W9" s="33">
        <f>=DATE(1900,1,0) + TIME(13,30,00)</f>
      </c>
      <c r="X9" s="21" t="s">
        <v>44</v>
      </c>
      <c r="Y9" s="21" t="s">
        <v>45</v>
      </c>
      <c r="Z9" s="21" t="s">
        <v>45</v>
      </c>
      <c r="AA9" s="21" t="s">
        <v>46</v>
      </c>
      <c r="AB9" s="21" t="s">
        <v>46</v>
      </c>
      <c r="AC9" s="21" t="s">
        <v>46</v>
      </c>
      <c r="AD9" s="21" t="s">
        <v>46</v>
      </c>
      <c r="AE9" s="21" t="s">
        <v>46</v>
      </c>
      <c r="AF9" s="21" t="s">
        <v>47</v>
      </c>
      <c r="AG9" s="21" t="s">
        <v>48</v>
      </c>
      <c r="AH9" s="21" t="s">
        <v>62</v>
      </c>
      <c r="AI9" s="22" t="s">
        <v>50</v>
      </c>
      <c r="AJ9" s="0" t="s">
        <v>51</v>
      </c>
    </row>
    <row r="10">
      <c r="A10" s="1"/>
      <c r="B10" s="2"/>
      <c r="C10" s="2"/>
      <c r="D10" s="3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>
      <c r="A11" s="1"/>
      <c r="B11" s="23" t="s">
        <v>63</v>
      </c>
      <c r="C11" s="24">
        <f>COUNTA(B7:B9)</f>
        <v>0</v>
      </c>
      <c r="D11" s="3"/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autoFilter ref="$B$6:$AI$6"/>
  <mergeCells>
    <mergeCell ref="C2:D2"/>
    <mergeCell ref="C4:D4"/>
  </mergeCells>
  <conditionalFormatting sqref="B7:AI9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